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16869f9e7c793f23130ed21f059db613fee101a7/46902062720/e2bed00d-0dd1-4263-bed1-1debbe967ce2/"/>
    </mc:Choice>
  </mc:AlternateContent>
  <xr:revisionPtr revIDLastSave="0" documentId="13_ncr:1_{B1337E9B-FC22-435B-8854-ADDDD9996A2C}" xr6:coauthVersionLast="47" xr6:coauthVersionMax="47" xr10:uidLastSave="{00000000-0000-0000-0000-000000000000}"/>
  <bookViews>
    <workbookView xWindow="0" yWindow="0" windowWidth="19200" windowHeight="10200" xr2:uid="{00000000-000D-0000-FFFF-FFFF00000000}"/>
  </bookViews>
  <sheets>
    <sheet name="Leht1" sheetId="1" r:id="rId1"/>
  </sheets>
  <definedNames>
    <definedName name="_Toc114849247" localSheetId="0">Leht1!$B$31</definedName>
    <definedName name="_Toc225669463" localSheetId="0">Leht1!$H$1</definedName>
    <definedName name="_Toc225669464" localSheetId="0">Leht1!$F$2</definedName>
    <definedName name="_Toc358894120" localSheetId="0">Leht1!$H$3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E38" i="1" l="1"/>
  <c r="F38" i="1"/>
  <c r="G38" i="1"/>
  <c r="H31" i="1"/>
  <c r="H14" i="1"/>
  <c r="F31" i="1"/>
  <c r="G31" i="1"/>
  <c r="E31" i="1"/>
  <c r="C31" i="1"/>
  <c r="H33" i="1"/>
  <c r="H38" i="1" l="1"/>
  <c r="D31" i="1"/>
  <c r="D28" i="1"/>
  <c r="D25" i="1"/>
  <c r="D22" i="1"/>
  <c r="D19" i="1"/>
  <c r="D15" i="1"/>
  <c r="D38" i="1"/>
  <c r="D12" i="1" l="1"/>
  <c r="D37" i="1" s="1"/>
  <c r="E20" i="1" l="1"/>
  <c r="H24" i="1"/>
  <c r="H21" i="1"/>
  <c r="H32" i="1"/>
  <c r="H27" i="1"/>
  <c r="H26" i="1"/>
  <c r="H18" i="1"/>
  <c r="H16" i="1"/>
  <c r="H13" i="1"/>
  <c r="H30" i="1"/>
  <c r="H35" i="1"/>
  <c r="C38" i="1"/>
  <c r="D34" i="1" l="1"/>
  <c r="E34" i="1"/>
  <c r="F34" i="1"/>
  <c r="G34" i="1"/>
  <c r="C36" i="1" l="1"/>
  <c r="H34" i="1"/>
  <c r="E29" i="1"/>
  <c r="C28" i="1"/>
  <c r="G25" i="1"/>
  <c r="F25" i="1"/>
  <c r="E25" i="1"/>
  <c r="C25" i="1"/>
  <c r="C22" i="1"/>
  <c r="C19" i="1"/>
  <c r="H17" i="1"/>
  <c r="H15" i="1" s="1"/>
  <c r="G15" i="1"/>
  <c r="F15" i="1"/>
  <c r="E15" i="1"/>
  <c r="C15" i="1"/>
  <c r="E23" i="1" l="1"/>
  <c r="E28" i="1"/>
  <c r="H25" i="1"/>
  <c r="C12" i="1"/>
  <c r="C37" i="1" s="1"/>
  <c r="C44" i="1" s="1"/>
  <c r="D36" i="1"/>
  <c r="E22" i="1"/>
  <c r="F23" i="1"/>
  <c r="F29" i="1"/>
  <c r="E36" i="1" l="1"/>
  <c r="C47" i="1"/>
  <c r="C46" i="1"/>
  <c r="E44" i="1"/>
  <c r="F28" i="1"/>
  <c r="F22" i="1"/>
  <c r="G23" i="1"/>
  <c r="H23" i="1" s="1"/>
  <c r="H22" i="1" s="1"/>
  <c r="E19" i="1"/>
  <c r="E12" i="1" s="1"/>
  <c r="F20" i="1"/>
  <c r="G28" i="1" l="1"/>
  <c r="H29" i="1"/>
  <c r="F36" i="1"/>
  <c r="H20" i="1"/>
  <c r="H28" i="1"/>
  <c r="C45" i="1"/>
  <c r="D45" i="1" s="1"/>
  <c r="E47" i="1"/>
  <c r="E46" i="1"/>
  <c r="F19" i="1"/>
  <c r="F12" i="1" s="1"/>
  <c r="G20" i="1"/>
  <c r="E37" i="1"/>
  <c r="G44" i="1" s="1"/>
  <c r="G22" i="1"/>
  <c r="H36" i="1" l="1"/>
  <c r="H19" i="1"/>
  <c r="G46" i="1"/>
  <c r="G47" i="1"/>
  <c r="E45" i="1"/>
  <c r="F45" i="1" s="1"/>
  <c r="G36" i="1"/>
  <c r="G19" i="1"/>
  <c r="G12" i="1" s="1"/>
  <c r="H12" i="1" s="1"/>
  <c r="F37" i="1"/>
  <c r="I44" i="1" s="1"/>
  <c r="I47" i="1" l="1"/>
  <c r="I46" i="1"/>
  <c r="G37" i="1"/>
  <c r="K44" i="1" s="1"/>
  <c r="H37" i="1"/>
  <c r="G45" i="1"/>
  <c r="H45" i="1" s="1"/>
  <c r="K46" i="1" l="1"/>
  <c r="K47" i="1"/>
  <c r="M44" i="1"/>
  <c r="I45" i="1"/>
  <c r="J45" i="1" s="1"/>
  <c r="K45" i="1" l="1"/>
  <c r="L45" i="1" s="1"/>
  <c r="M47" i="1"/>
  <c r="M45" i="1"/>
  <c r="N45" i="1" s="1"/>
  <c r="M46" i="1"/>
</calcChain>
</file>

<file path=xl/sharedStrings.xml><?xml version="1.0" encoding="utf-8"?>
<sst xmlns="http://schemas.openxmlformats.org/spreadsheetml/2006/main" count="100" uniqueCount="71">
  <si>
    <t>TAT nimi:  Laste ja perede toetamine</t>
  </si>
  <si>
    <t>TAT elluviija: Sotsiaalministeerium</t>
  </si>
  <si>
    <t>Aasta</t>
  </si>
  <si>
    <t>Rea nr</t>
  </si>
  <si>
    <t>Kulukoht</t>
  </si>
  <si>
    <t xml:space="preserve">Abikõlblik kulu </t>
  </si>
  <si>
    <t xml:space="preserve">TAT otsesed kulud </t>
  </si>
  <si>
    <t>1.1</t>
  </si>
  <si>
    <t>TAT juhtimiskulud (väljund)</t>
  </si>
  <si>
    <t>1.2</t>
  </si>
  <si>
    <t>Teavitusüritus</t>
  </si>
  <si>
    <t>2.1</t>
  </si>
  <si>
    <t>2.1. Vanemlike oskuste arendamine ja vanemluse toetamine ning laste riskikäitumise ennetamine</t>
  </si>
  <si>
    <t>2.1.1</t>
  </si>
  <si>
    <t>Sisutegevuste personalikulu</t>
  </si>
  <si>
    <t>2.1.2</t>
  </si>
  <si>
    <t xml:space="preserve">Vanemlike oskuste arendamine ja vanemluse toetamine </t>
  </si>
  <si>
    <t>2.1.3</t>
  </si>
  <si>
    <t>Laste riskikäitumise ennetamine (VEPA)</t>
  </si>
  <si>
    <t>2.2</t>
  </si>
  <si>
    <t xml:space="preserve">2.2. Mitmekülgse abivajadusega laste ja nende perede toetamine </t>
  </si>
  <si>
    <t>2.2.1</t>
  </si>
  <si>
    <t>2.2.2</t>
  </si>
  <si>
    <t>Mitmekülgse abivajadusega laste ja nende perede toetamine</t>
  </si>
  <si>
    <t>2.3</t>
  </si>
  <si>
    <t>2.3. Valdkondadeülese lastekaitse korraldusmudeli väljatöötamine</t>
  </si>
  <si>
    <t>2.3.1</t>
  </si>
  <si>
    <t>2.3.2</t>
  </si>
  <si>
    <t>Valdkondadeülese lastekaitse korraldusmudeli väljatöötamine</t>
  </si>
  <si>
    <t>2.4</t>
  </si>
  <si>
    <t>2.4.1</t>
  </si>
  <si>
    <t>2.4.2</t>
  </si>
  <si>
    <t>2.5</t>
  </si>
  <si>
    <t>2.5. Lapsi ja peresid ning tulemuslikku lastekaitsetööd toetavate IT-lahenduste loomine</t>
  </si>
  <si>
    <t>2.5.1</t>
  </si>
  <si>
    <t>2.5.2</t>
  </si>
  <si>
    <t>Lapsi ja peresid ning tulemuslikku lastekaitsetööd toetavate IT-lahenduste loomine</t>
  </si>
  <si>
    <t>2.6</t>
  </si>
  <si>
    <t>2.6.1</t>
  </si>
  <si>
    <t xml:space="preserve">Peresõbraliku tööandja märgise programmi rakendamine </t>
  </si>
  <si>
    <t>2.7</t>
  </si>
  <si>
    <t>2.7. Kohalikes omavalitsustes pereteenuste loomine ja arendamine</t>
  </si>
  <si>
    <t>2.7.1</t>
  </si>
  <si>
    <t>Kohalikes omavalitsustes pereteenuste loomine ja arendamine</t>
  </si>
  <si>
    <t>3</t>
  </si>
  <si>
    <t>Kaudsed kulud</t>
  </si>
  <si>
    <t>4</t>
  </si>
  <si>
    <t>Kokku (rida 1 + rida 2)</t>
  </si>
  <si>
    <t>5</t>
  </si>
  <si>
    <t>Otsesed personalikulud kokku</t>
  </si>
  <si>
    <t xml:space="preserve"> </t>
  </si>
  <si>
    <t>TAT finantsplaan</t>
  </si>
  <si>
    <t>Finantsallikate jaotus</t>
  </si>
  <si>
    <t>Summa</t>
  </si>
  <si>
    <t>Osakaal (%)</t>
  </si>
  <si>
    <t>Toetus kokku (rida 2.1 + rida 2.2)</t>
  </si>
  <si>
    <t>sh ESF+i osalus (kuni 70%)</t>
  </si>
  <si>
    <t>sh riiklik kaasfinantseering</t>
  </si>
  <si>
    <t>Kokku</t>
  </si>
  <si>
    <t>TAT eelarve kokku aastate kaupa</t>
  </si>
  <si>
    <t xml:space="preserve">2.6. Peresõbraliku tööandja märgise programmi arendamine ja rakendamine  </t>
  </si>
  <si>
    <r>
      <t>TAT abikõlblikkuse periood: 01.01.2023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>31.12.2027</t>
    </r>
  </si>
  <si>
    <r>
      <t>Kokku 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2027</t>
    </r>
  </si>
  <si>
    <t>1</t>
  </si>
  <si>
    <t>2.4. Asendus- ja järelhooldusteenuse kvaliteedi parandamine ja mitmekesistamine ning perepõhise hoolduse arendamine</t>
  </si>
  <si>
    <t>Asendus- ja järelhooldusteenuse kvaliteedi parandamine ja mitmekesistamine ning  perepõhise hoolduse arendamine</t>
  </si>
  <si>
    <t>2.6.2.</t>
  </si>
  <si>
    <t xml:space="preserve">TAT eelarve kulukohtade kaupa </t>
  </si>
  <si>
    <t>Sotsiaalkaitseministri ....... 01.2024 käskkirja nr …..</t>
  </si>
  <si>
    <t>Lisa 1</t>
  </si>
  <si>
    <t>"Sotsiaalkaitseministri 29.03.2023 käskkirjaga nr 53 kinnitatud toetuse andmise tingimuste „Laste ja perede toetamine“ 2024. a tegevuste kirjelduse ja eelarve kinnitamine"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</si>
</sst>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r_-;\-* #,##0.00\ _k_r_-;_-* &quot;-&quot;??\ _k_r_-;_-@_-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name val="Calibri"/>
      <family val="2"/>
      <charset val="186"/>
    </font>
    <font>
      <b/>
      <sz val="1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  <fill>
      <patternFill patternType="lightDown"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113">
    <xf numFmtId="0" fontId="0" fillId="0" borderId="0" xfId="0"/>
    <xf numFmtId="3" fontId="2" fillId="0" borderId="0" xfId="0" applyNumberFormat="1" applyFont="1" applyAlignment="1">
      <alignment horizontal="right" vertical="center"/>
    </xf>
    <xf numFmtId="3" fontId="2" fillId="0" borderId="0" xfId="2" applyNumberFormat="1" applyFont="1" applyAlignment="1">
      <alignment vertical="center"/>
    </xf>
    <xf numFmtId="4" fontId="5" fillId="0" borderId="0" xfId="2" applyNumberFormat="1" applyFont="1"/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2" applyFont="1" applyAlignment="1">
      <alignment horizontal="left"/>
    </xf>
    <xf numFmtId="3" fontId="3" fillId="0" borderId="0" xfId="0" applyNumberFormat="1" applyFont="1" applyAlignment="1">
      <alignment horizontal="right" vertical="center"/>
    </xf>
    <xf numFmtId="0" fontId="7" fillId="0" borderId="0" xfId="0" applyFont="1"/>
    <xf numFmtId="0" fontId="3" fillId="0" borderId="0" xfId="2" applyAlignment="1">
      <alignment wrapText="1"/>
    </xf>
    <xf numFmtId="0" fontId="3" fillId="0" borderId="0" xfId="2" applyAlignment="1">
      <alignment horizontal="left"/>
    </xf>
    <xf numFmtId="3" fontId="7" fillId="0" borderId="0" xfId="0" applyNumberFormat="1" applyFont="1"/>
    <xf numFmtId="0" fontId="9" fillId="0" borderId="0" xfId="0" applyFont="1"/>
    <xf numFmtId="1" fontId="7" fillId="0" borderId="0" xfId="0" applyNumberFormat="1" applyFont="1"/>
    <xf numFmtId="10" fontId="3" fillId="0" borderId="0" xfId="2" applyNumberFormat="1" applyAlignment="1">
      <alignment vertical="top" wrapText="1"/>
    </xf>
    <xf numFmtId="3" fontId="9" fillId="0" borderId="0" xfId="0" applyNumberFormat="1" applyFont="1" applyAlignment="1">
      <alignment horizontal="right" vertical="center"/>
    </xf>
    <xf numFmtId="49" fontId="2" fillId="0" borderId="1" xfId="0" applyNumberFormat="1" applyFont="1" applyBorder="1" applyAlignment="1">
      <alignment vertical="top"/>
    </xf>
    <xf numFmtId="1" fontId="2" fillId="0" borderId="1" xfId="1" applyNumberFormat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wrapText="1"/>
    </xf>
    <xf numFmtId="3" fontId="3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/>
    <xf numFmtId="0" fontId="6" fillId="0" borderId="1" xfId="0" applyFont="1" applyBorder="1" applyAlignment="1">
      <alignment wrapText="1"/>
    </xf>
    <xf numFmtId="0" fontId="2" fillId="0" borderId="1" xfId="2" applyFont="1" applyBorder="1" applyAlignment="1">
      <alignment vertical="top" wrapText="1"/>
    </xf>
    <xf numFmtId="49" fontId="2" fillId="0" borderId="1" xfId="2" applyNumberFormat="1" applyFont="1" applyBorder="1" applyAlignment="1">
      <alignment vertical="center"/>
    </xf>
    <xf numFmtId="3" fontId="2" fillId="2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3" fontId="0" fillId="0" borderId="0" xfId="0" applyNumberFormat="1"/>
    <xf numFmtId="3" fontId="5" fillId="0" borderId="0" xfId="0" applyNumberFormat="1" applyFont="1"/>
    <xf numFmtId="49" fontId="2" fillId="0" borderId="0" xfId="2" applyNumberFormat="1" applyFont="1" applyAlignment="1">
      <alignment horizontal="left" vertical="top"/>
    </xf>
    <xf numFmtId="0" fontId="2" fillId="0" borderId="0" xfId="2" applyFont="1" applyAlignment="1">
      <alignment wrapText="1"/>
    </xf>
    <xf numFmtId="3" fontId="3" fillId="2" borderId="0" xfId="2" applyNumberFormat="1" applyFill="1" applyAlignment="1">
      <alignment horizontal="right"/>
    </xf>
    <xf numFmtId="3" fontId="3" fillId="0" borderId="0" xfId="2" applyNumberFormat="1" applyAlignment="1">
      <alignment horizontal="right"/>
    </xf>
    <xf numFmtId="0" fontId="3" fillId="0" borderId="4" xfId="2" applyBorder="1" applyAlignment="1">
      <alignment horizontal="left" vertical="top"/>
    </xf>
    <xf numFmtId="0" fontId="2" fillId="0" borderId="5" xfId="2" applyFont="1" applyBorder="1" applyAlignment="1">
      <alignment horizontal="center" vertical="top" wrapText="1"/>
    </xf>
    <xf numFmtId="0" fontId="2" fillId="0" borderId="10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3" fontId="2" fillId="0" borderId="1" xfId="2" applyNumberFormat="1" applyFont="1" applyBorder="1" applyAlignment="1">
      <alignment horizontal="center" vertical="top" wrapText="1"/>
    </xf>
    <xf numFmtId="3" fontId="2" fillId="0" borderId="2" xfId="2" applyNumberFormat="1" applyFont="1" applyBorder="1" applyAlignment="1">
      <alignment horizontal="center" vertical="top" wrapText="1"/>
    </xf>
    <xf numFmtId="3" fontId="2" fillId="0" borderId="11" xfId="2" applyNumberFormat="1" applyFont="1" applyBorder="1" applyAlignment="1">
      <alignment horizontal="center" vertical="top" wrapText="1"/>
    </xf>
    <xf numFmtId="0" fontId="2" fillId="0" borderId="10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 shrinkToFit="1"/>
    </xf>
    <xf numFmtId="3" fontId="2" fillId="2" borderId="1" xfId="2" applyNumberFormat="1" applyFont="1" applyFill="1" applyBorder="1" applyAlignment="1">
      <alignment vertical="top"/>
    </xf>
    <xf numFmtId="3" fontId="2" fillId="3" borderId="2" xfId="2" applyNumberFormat="1" applyFont="1" applyFill="1" applyBorder="1" applyAlignment="1">
      <alignment vertical="top"/>
    </xf>
    <xf numFmtId="3" fontId="2" fillId="3" borderId="11" xfId="2" applyNumberFormat="1" applyFont="1" applyFill="1" applyBorder="1" applyAlignment="1">
      <alignment vertical="top"/>
    </xf>
    <xf numFmtId="3" fontId="2" fillId="0" borderId="1" xfId="2" applyNumberFormat="1" applyFont="1" applyBorder="1" applyAlignment="1">
      <alignment vertical="top"/>
    </xf>
    <xf numFmtId="0" fontId="2" fillId="0" borderId="1" xfId="2" applyFont="1" applyBorder="1" applyAlignment="1">
      <alignment vertical="top"/>
    </xf>
    <xf numFmtId="0" fontId="2" fillId="0" borderId="11" xfId="2" applyFont="1" applyBorder="1" applyAlignment="1">
      <alignment vertical="top"/>
    </xf>
    <xf numFmtId="49" fontId="3" fillId="0" borderId="10" xfId="2" applyNumberFormat="1" applyBorder="1" applyAlignment="1">
      <alignment horizontal="left" vertical="top"/>
    </xf>
    <xf numFmtId="0" fontId="3" fillId="0" borderId="1" xfId="2" applyBorder="1" applyAlignment="1">
      <alignment vertical="top" wrapText="1" shrinkToFit="1"/>
    </xf>
    <xf numFmtId="3" fontId="3" fillId="2" borderId="1" xfId="2" applyNumberFormat="1" applyFill="1" applyBorder="1" applyAlignment="1">
      <alignment vertical="top"/>
    </xf>
    <xf numFmtId="3" fontId="3" fillId="0" borderId="1" xfId="2" applyNumberFormat="1" applyBorder="1" applyAlignment="1">
      <alignment vertical="top"/>
    </xf>
    <xf numFmtId="3" fontId="3" fillId="0" borderId="2" xfId="2" applyNumberFormat="1" applyBorder="1" applyAlignment="1">
      <alignment vertical="top"/>
    </xf>
    <xf numFmtId="0" fontId="3" fillId="0" borderId="1" xfId="2" applyBorder="1" applyAlignment="1">
      <alignment vertical="top"/>
    </xf>
    <xf numFmtId="0" fontId="3" fillId="0" borderId="11" xfId="2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3" fontId="3" fillId="0" borderId="1" xfId="2" applyNumberFormat="1" applyBorder="1" applyAlignment="1">
      <alignment horizontal="right" vertical="center"/>
    </xf>
    <xf numFmtId="3" fontId="3" fillId="0" borderId="2" xfId="2" applyNumberFormat="1" applyBorder="1" applyAlignment="1">
      <alignment horizontal="right" vertical="center"/>
    </xf>
    <xf numFmtId="0" fontId="3" fillId="0" borderId="1" xfId="0" applyFont="1" applyBorder="1"/>
    <xf numFmtId="0" fontId="3" fillId="0" borderId="0" xfId="0" applyFont="1"/>
    <xf numFmtId="0" fontId="6" fillId="0" borderId="1" xfId="0" applyFont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wrapText="1"/>
    </xf>
    <xf numFmtId="0" fontId="7" fillId="2" borderId="0" xfId="0" applyFont="1" applyFill="1"/>
    <xf numFmtId="3" fontId="2" fillId="2" borderId="0" xfId="0" applyNumberFormat="1" applyFont="1" applyFill="1" applyAlignment="1">
      <alignment horizontal="right" vertical="center"/>
    </xf>
    <xf numFmtId="4" fontId="5" fillId="2" borderId="0" xfId="2" applyNumberFormat="1" applyFont="1" applyFill="1"/>
    <xf numFmtId="3" fontId="7" fillId="2" borderId="0" xfId="0" applyNumberFormat="1" applyFont="1" applyFill="1"/>
    <xf numFmtId="0" fontId="2" fillId="2" borderId="1" xfId="0" applyFont="1" applyFill="1" applyBorder="1" applyAlignment="1">
      <alignment horizontal="left" wrapText="1"/>
    </xf>
    <xf numFmtId="0" fontId="9" fillId="2" borderId="0" xfId="0" applyFont="1" applyFill="1"/>
    <xf numFmtId="3" fontId="3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1" fontId="7" fillId="2" borderId="0" xfId="0" applyNumberFormat="1" applyFont="1" applyFill="1"/>
    <xf numFmtId="0" fontId="6" fillId="2" borderId="0" xfId="0" applyFont="1" applyFill="1"/>
    <xf numFmtId="0" fontId="6" fillId="0" borderId="0" xfId="0" applyFont="1"/>
    <xf numFmtId="3" fontId="9" fillId="0" borderId="0" xfId="0" applyNumberFormat="1" applyFont="1"/>
    <xf numFmtId="0" fontId="2" fillId="2" borderId="1" xfId="2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top" wrapText="1"/>
    </xf>
    <xf numFmtId="3" fontId="2" fillId="2" borderId="1" xfId="2" applyNumberFormat="1" applyFont="1" applyFill="1" applyBorder="1" applyAlignment="1">
      <alignment horizontal="center" vertical="top" wrapText="1"/>
    </xf>
    <xf numFmtId="3" fontId="2" fillId="4" borderId="1" xfId="2" applyNumberFormat="1" applyFont="1" applyFill="1" applyBorder="1" applyAlignment="1">
      <alignment vertical="top"/>
    </xf>
    <xf numFmtId="3" fontId="3" fillId="2" borderId="1" xfId="2" applyNumberForma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3" fontId="2" fillId="0" borderId="1" xfId="1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top" wrapText="1"/>
    </xf>
    <xf numFmtId="3" fontId="3" fillId="0" borderId="3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3" fontId="2" fillId="0" borderId="6" xfId="3" applyNumberFormat="1" applyFont="1" applyBorder="1" applyAlignment="1">
      <alignment horizontal="center" vertical="top" wrapText="1"/>
    </xf>
    <xf numFmtId="3" fontId="2" fillId="0" borderId="9" xfId="3" applyNumberFormat="1" applyFont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center" wrapText="1"/>
    </xf>
    <xf numFmtId="3" fontId="2" fillId="0" borderId="6" xfId="3" applyNumberFormat="1" applyFont="1" applyBorder="1" applyAlignment="1">
      <alignment horizontal="center" vertical="top"/>
    </xf>
    <xf numFmtId="3" fontId="2" fillId="0" borderId="7" xfId="3" applyNumberFormat="1" applyFont="1" applyBorder="1" applyAlignment="1">
      <alignment horizontal="center" vertical="top"/>
    </xf>
    <xf numFmtId="3" fontId="2" fillId="0" borderId="8" xfId="3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10" fontId="3" fillId="0" borderId="0" xfId="2" applyNumberFormat="1" applyAlignment="1">
      <alignment horizontal="right" vertical="top" wrapText="1"/>
    </xf>
    <xf numFmtId="10" fontId="3" fillId="0" borderId="0" xfId="2" applyNumberFormat="1" applyAlignment="1">
      <alignment horizontal="center" vertical="center"/>
    </xf>
  </cellXfs>
  <cellStyles count="4">
    <cellStyle name="Comma" xfId="1" builtinId="3"/>
    <cellStyle name="Koma 2" xfId="3" xr:uid="{42D79668-BFCB-465F-90D5-2C837BBCEFCE}"/>
    <cellStyle name="Normaallaad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"/>
  <sheetViews>
    <sheetView tabSelected="1" zoomScale="80" zoomScaleNormal="80" workbookViewId="0">
      <selection activeCell="I12" sqref="I12"/>
    </sheetView>
  </sheetViews>
  <sheetFormatPr defaultColWidth="9.26953125" defaultRowHeight="12.5" x14ac:dyDescent="0.25"/>
  <cols>
    <col min="1" max="1" width="8.26953125" style="8" bestFit="1" customWidth="1"/>
    <col min="2" max="2" width="61.54296875" style="8" customWidth="1"/>
    <col min="3" max="3" width="11.453125" style="8" customWidth="1"/>
    <col min="4" max="4" width="11.1796875" style="72" customWidth="1"/>
    <col min="5" max="5" width="11.26953125" style="8" customWidth="1"/>
    <col min="6" max="6" width="11.1796875" style="8" customWidth="1"/>
    <col min="7" max="7" width="11.7265625" style="8" customWidth="1"/>
    <col min="8" max="8" width="12.54296875" style="8" customWidth="1"/>
    <col min="9" max="9" width="14.1796875" style="8" customWidth="1"/>
    <col min="10" max="11" width="12.7265625" style="8" customWidth="1"/>
    <col min="12" max="12" width="9.26953125" style="8" bestFit="1" customWidth="1"/>
    <col min="13" max="13" width="13" style="8" customWidth="1"/>
    <col min="14" max="14" width="10.26953125" style="8" bestFit="1" customWidth="1"/>
    <col min="15" max="16384" width="9.26953125" style="8"/>
  </cols>
  <sheetData>
    <row r="1" spans="1:15" x14ac:dyDescent="0.25">
      <c r="F1" s="112" t="s">
        <v>68</v>
      </c>
      <c r="G1" s="112"/>
      <c r="H1" s="112"/>
      <c r="I1" s="112"/>
      <c r="J1" s="112"/>
    </row>
    <row r="2" spans="1:15" ht="12.75" customHeight="1" x14ac:dyDescent="0.25">
      <c r="F2" s="111" t="s">
        <v>70</v>
      </c>
      <c r="G2" s="111"/>
      <c r="H2" s="111"/>
      <c r="I2" s="111"/>
      <c r="J2" s="14"/>
    </row>
    <row r="3" spans="1:15" ht="42.75" customHeight="1" x14ac:dyDescent="0.25">
      <c r="F3" s="111"/>
      <c r="G3" s="111"/>
      <c r="H3" s="111"/>
      <c r="I3" s="111"/>
    </row>
    <row r="4" spans="1:15" ht="15" customHeight="1" x14ac:dyDescent="0.25">
      <c r="F4" s="110" t="s">
        <v>69</v>
      </c>
      <c r="G4" s="110"/>
      <c r="H4" s="110"/>
      <c r="I4" s="110"/>
    </row>
    <row r="5" spans="1:15" ht="13" x14ac:dyDescent="0.3">
      <c r="A5" s="6" t="s">
        <v>67</v>
      </c>
      <c r="B5" s="9"/>
      <c r="H5" s="5"/>
    </row>
    <row r="6" spans="1:15" ht="13" x14ac:dyDescent="0.3">
      <c r="A6" s="10" t="s">
        <v>61</v>
      </c>
      <c r="B6" s="9"/>
      <c r="H6" s="5"/>
    </row>
    <row r="7" spans="1:15" x14ac:dyDescent="0.25">
      <c r="A7" s="10" t="s">
        <v>0</v>
      </c>
      <c r="B7" s="9"/>
      <c r="H7" s="4"/>
    </row>
    <row r="8" spans="1:15" x14ac:dyDescent="0.25">
      <c r="A8" s="10" t="s">
        <v>1</v>
      </c>
      <c r="B8" s="9"/>
    </row>
    <row r="10" spans="1:15" ht="12.75" customHeight="1" x14ac:dyDescent="0.3">
      <c r="A10" s="16"/>
      <c r="B10" s="20" t="s">
        <v>2</v>
      </c>
      <c r="C10" s="17">
        <v>2023</v>
      </c>
      <c r="D10" s="85">
        <v>2024</v>
      </c>
      <c r="E10" s="18">
        <v>2025</v>
      </c>
      <c r="F10" s="18">
        <v>2026</v>
      </c>
      <c r="G10" s="18">
        <v>2027</v>
      </c>
      <c r="H10" s="106" t="s">
        <v>62</v>
      </c>
    </row>
    <row r="11" spans="1:15" ht="29.25" customHeight="1" x14ac:dyDescent="0.25">
      <c r="A11" s="19" t="s">
        <v>3</v>
      </c>
      <c r="B11" s="20" t="s">
        <v>4</v>
      </c>
      <c r="C11" s="21" t="s">
        <v>5</v>
      </c>
      <c r="D11" s="86" t="s">
        <v>5</v>
      </c>
      <c r="E11" s="21" t="s">
        <v>5</v>
      </c>
      <c r="F11" s="21" t="s">
        <v>5</v>
      </c>
      <c r="G11" s="21" t="s">
        <v>5</v>
      </c>
      <c r="H11" s="106"/>
    </row>
    <row r="12" spans="1:15" ht="14.5" x14ac:dyDescent="0.35">
      <c r="A12" s="22" t="s">
        <v>63</v>
      </c>
      <c r="B12" s="23" t="s">
        <v>6</v>
      </c>
      <c r="C12" s="90">
        <f t="shared" ref="C12:G12" si="0">C13+C14+C15+C19+C22+C25+C28+C31+C34</f>
        <v>3351410</v>
      </c>
      <c r="D12" s="90">
        <f>D13+D14+D15+D19+D22+D25+D28+D31+D34</f>
        <v>5992315</v>
      </c>
      <c r="E12" s="91">
        <f t="shared" si="0"/>
        <v>7898903.6500000004</v>
      </c>
      <c r="F12" s="91">
        <f t="shared" si="0"/>
        <v>6936922.9824999999</v>
      </c>
      <c r="G12" s="91">
        <f t="shared" si="0"/>
        <v>6483463.5946249999</v>
      </c>
      <c r="H12" s="90">
        <f>SUM(C12:G12)</f>
        <v>30663015.227125</v>
      </c>
      <c r="J12" s="36"/>
    </row>
    <row r="13" spans="1:15" ht="13" x14ac:dyDescent="0.25">
      <c r="A13" s="22" t="s">
        <v>7</v>
      </c>
      <c r="B13" s="23" t="s">
        <v>8</v>
      </c>
      <c r="C13" s="90">
        <v>20900</v>
      </c>
      <c r="D13" s="90">
        <v>43550</v>
      </c>
      <c r="E13" s="91">
        <v>40500</v>
      </c>
      <c r="F13" s="91">
        <v>42500</v>
      </c>
      <c r="G13" s="91">
        <v>44600</v>
      </c>
      <c r="H13" s="93">
        <f>SUM(C13:G13)</f>
        <v>192050</v>
      </c>
      <c r="I13" s="12"/>
    </row>
    <row r="14" spans="1:15" ht="13" x14ac:dyDescent="0.25">
      <c r="A14" s="22" t="s">
        <v>9</v>
      </c>
      <c r="B14" s="24" t="s">
        <v>10</v>
      </c>
      <c r="C14" s="94">
        <v>0</v>
      </c>
      <c r="D14" s="92">
        <v>0</v>
      </c>
      <c r="E14" s="94">
        <v>0</v>
      </c>
      <c r="F14" s="94">
        <v>0</v>
      </c>
      <c r="G14" s="95">
        <v>25000</v>
      </c>
      <c r="H14" s="93">
        <f>SUM(C14:G14)</f>
        <v>25000</v>
      </c>
      <c r="I14" s="12"/>
      <c r="J14" s="12"/>
    </row>
    <row r="15" spans="1:15" ht="26" x14ac:dyDescent="0.3">
      <c r="A15" s="25" t="s">
        <v>11</v>
      </c>
      <c r="B15" s="26" t="s">
        <v>12</v>
      </c>
      <c r="C15" s="34">
        <f t="shared" ref="C15:H15" si="1">SUM(C16:C18)</f>
        <v>459730</v>
      </c>
      <c r="D15" s="34">
        <f>SUM(D16:D18)</f>
        <v>1286294</v>
      </c>
      <c r="E15" s="27">
        <f t="shared" si="1"/>
        <v>1610823</v>
      </c>
      <c r="F15" s="27">
        <f t="shared" si="1"/>
        <v>1521006</v>
      </c>
      <c r="G15" s="27">
        <f t="shared" si="1"/>
        <v>1345847</v>
      </c>
      <c r="H15" s="27">
        <f t="shared" si="1"/>
        <v>6223700</v>
      </c>
      <c r="J15" s="83"/>
      <c r="K15" s="1"/>
      <c r="L15" s="1"/>
      <c r="M15" s="2"/>
      <c r="N15" s="1"/>
      <c r="O15" s="11"/>
    </row>
    <row r="16" spans="1:15" ht="13" x14ac:dyDescent="0.3">
      <c r="A16" s="70" t="s">
        <v>13</v>
      </c>
      <c r="B16" s="71" t="s">
        <v>14</v>
      </c>
      <c r="C16" s="35">
        <v>268469</v>
      </c>
      <c r="D16" s="35">
        <v>358194</v>
      </c>
      <c r="E16" s="29">
        <v>365613</v>
      </c>
      <c r="F16" s="29">
        <v>393288</v>
      </c>
      <c r="G16" s="29">
        <v>427686</v>
      </c>
      <c r="H16" s="29">
        <f>SUM(C16:G16)</f>
        <v>1813250</v>
      </c>
      <c r="K16" s="1"/>
      <c r="L16" s="1"/>
      <c r="M16" s="3"/>
      <c r="N16" s="3"/>
      <c r="O16" s="11"/>
    </row>
    <row r="17" spans="1:17" s="72" customFormat="1" ht="13" x14ac:dyDescent="0.3">
      <c r="A17" s="70" t="s">
        <v>15</v>
      </c>
      <c r="B17" s="71" t="s">
        <v>16</v>
      </c>
      <c r="C17" s="35">
        <v>115426</v>
      </c>
      <c r="D17" s="35">
        <v>738000</v>
      </c>
      <c r="E17" s="35">
        <v>1147922</v>
      </c>
      <c r="F17" s="35">
        <v>1073630</v>
      </c>
      <c r="G17" s="35">
        <v>871909</v>
      </c>
      <c r="H17" s="35">
        <f>SUM(C17:G17)</f>
        <v>3946887</v>
      </c>
      <c r="K17" s="73"/>
      <c r="L17" s="73"/>
      <c r="M17" s="74"/>
      <c r="N17" s="74"/>
      <c r="O17" s="75"/>
    </row>
    <row r="18" spans="1:17" s="72" customFormat="1" ht="13" x14ac:dyDescent="0.25">
      <c r="A18" s="70" t="s">
        <v>17</v>
      </c>
      <c r="B18" s="71" t="s">
        <v>18</v>
      </c>
      <c r="C18" s="35">
        <v>75835</v>
      </c>
      <c r="D18" s="35">
        <v>190100</v>
      </c>
      <c r="E18" s="35">
        <v>97288</v>
      </c>
      <c r="F18" s="35">
        <v>54088</v>
      </c>
      <c r="G18" s="35">
        <v>46252</v>
      </c>
      <c r="H18" s="35">
        <f>SUM(C18:G18)</f>
        <v>463563</v>
      </c>
      <c r="J18" s="75"/>
    </row>
    <row r="19" spans="1:17" s="72" customFormat="1" ht="13" x14ac:dyDescent="0.3">
      <c r="A19" s="70" t="s">
        <v>19</v>
      </c>
      <c r="B19" s="76" t="s">
        <v>20</v>
      </c>
      <c r="C19" s="96">
        <f>SUM(C20:C21)</f>
        <v>1004000</v>
      </c>
      <c r="D19" s="96">
        <f>SUM(D20:D21)</f>
        <v>1417500</v>
      </c>
      <c r="E19" s="96">
        <f t="shared" ref="E19:G19" si="2">SUM(E20:E21)</f>
        <v>1884750</v>
      </c>
      <c r="F19" s="96">
        <f t="shared" si="2"/>
        <v>1766313.5</v>
      </c>
      <c r="G19" s="96">
        <f t="shared" si="2"/>
        <v>1873024.375</v>
      </c>
      <c r="H19" s="96">
        <f>SUM(H20:H21)</f>
        <v>7945587.875</v>
      </c>
      <c r="I19" s="77"/>
      <c r="J19" s="82"/>
      <c r="L19" s="78"/>
      <c r="M19" s="78"/>
      <c r="N19" s="79"/>
      <c r="O19" s="80"/>
      <c r="P19" s="79"/>
      <c r="Q19" s="79"/>
    </row>
    <row r="20" spans="1:17" s="72" customFormat="1" ht="12.75" customHeight="1" x14ac:dyDescent="0.25">
      <c r="A20" s="70" t="s">
        <v>21</v>
      </c>
      <c r="B20" s="71" t="s">
        <v>14</v>
      </c>
      <c r="C20" s="97">
        <v>305000</v>
      </c>
      <c r="D20" s="35">
        <v>495000</v>
      </c>
      <c r="E20" s="35">
        <f>D20+D20*0.05</f>
        <v>519750</v>
      </c>
      <c r="F20" s="35">
        <f t="shared" ref="F20:G20" si="3">E20+E20*0.05</f>
        <v>545737.5</v>
      </c>
      <c r="G20" s="35">
        <f t="shared" si="3"/>
        <v>573024.375</v>
      </c>
      <c r="H20" s="35">
        <f>SUM(C20:G20)</f>
        <v>2438511.875</v>
      </c>
      <c r="L20" s="78"/>
      <c r="M20" s="78"/>
      <c r="N20" s="79"/>
      <c r="O20" s="80"/>
      <c r="P20" s="79"/>
      <c r="Q20" s="79"/>
    </row>
    <row r="21" spans="1:17" s="72" customFormat="1" ht="12.75" customHeight="1" x14ac:dyDescent="0.25">
      <c r="A21" s="70" t="s">
        <v>22</v>
      </c>
      <c r="B21" s="71" t="s">
        <v>23</v>
      </c>
      <c r="C21" s="35">
        <v>699000</v>
      </c>
      <c r="D21" s="35">
        <v>922500</v>
      </c>
      <c r="E21" s="35">
        <v>1365000</v>
      </c>
      <c r="F21" s="35">
        <v>1220576</v>
      </c>
      <c r="G21" s="35">
        <v>1300000</v>
      </c>
      <c r="H21" s="35">
        <f>SUM(C21:G21)</f>
        <v>5507076</v>
      </c>
      <c r="I21" s="77"/>
      <c r="J21" s="81"/>
      <c r="K21" s="77"/>
      <c r="L21" s="78"/>
      <c r="M21" s="78"/>
      <c r="N21" s="79"/>
      <c r="O21" s="80"/>
      <c r="P21" s="79"/>
      <c r="Q21" s="79"/>
    </row>
    <row r="22" spans="1:17" ht="30" customHeight="1" x14ac:dyDescent="0.3">
      <c r="A22" s="25" t="s">
        <v>24</v>
      </c>
      <c r="B22" s="26" t="s">
        <v>25</v>
      </c>
      <c r="C22" s="34">
        <f>SUM(C23:C24)</f>
        <v>244000</v>
      </c>
      <c r="D22" s="34">
        <f>SUM(D23:D24)</f>
        <v>801200</v>
      </c>
      <c r="E22" s="27">
        <f t="shared" ref="E22:G22" si="4">SUM(E23:E24)</f>
        <v>850745</v>
      </c>
      <c r="F22" s="27">
        <f t="shared" si="4"/>
        <v>864615.5</v>
      </c>
      <c r="G22" s="27">
        <f t="shared" si="4"/>
        <v>879179.52500000002</v>
      </c>
      <c r="H22" s="27">
        <f>SUM(H23:H24)</f>
        <v>3639740.0249999999</v>
      </c>
      <c r="J22" s="83"/>
      <c r="K22" s="12"/>
      <c r="M22" s="15"/>
    </row>
    <row r="23" spans="1:17" ht="13" x14ac:dyDescent="0.25">
      <c r="A23" s="25" t="s">
        <v>26</v>
      </c>
      <c r="B23" s="28" t="s">
        <v>14</v>
      </c>
      <c r="C23" s="35">
        <v>44000</v>
      </c>
      <c r="D23" s="35">
        <v>264200</v>
      </c>
      <c r="E23" s="29">
        <f>D23+D23*0.05</f>
        <v>277410</v>
      </c>
      <c r="F23" s="29">
        <f t="shared" ref="F23:G23" si="5">E23+E23*0.05</f>
        <v>291280.5</v>
      </c>
      <c r="G23" s="29">
        <f t="shared" si="5"/>
        <v>305844.52500000002</v>
      </c>
      <c r="H23" s="29">
        <f>SUM(C23:G23)</f>
        <v>1182735.0249999999</v>
      </c>
      <c r="I23" s="11"/>
      <c r="J23" s="13"/>
      <c r="L23" s="7"/>
      <c r="M23" s="11"/>
    </row>
    <row r="24" spans="1:17" ht="13" x14ac:dyDescent="0.25">
      <c r="A24" s="25" t="s">
        <v>27</v>
      </c>
      <c r="B24" s="28" t="s">
        <v>28</v>
      </c>
      <c r="C24" s="35">
        <v>200000</v>
      </c>
      <c r="D24" s="35">
        <v>537000</v>
      </c>
      <c r="E24" s="29">
        <v>573335</v>
      </c>
      <c r="F24" s="29">
        <v>573335</v>
      </c>
      <c r="G24" s="29">
        <v>573335</v>
      </c>
      <c r="H24" s="29">
        <f>SUM(C24:G24)</f>
        <v>2457005</v>
      </c>
      <c r="L24" s="11"/>
      <c r="M24" s="11"/>
      <c r="N24" s="8" t="s">
        <v>50</v>
      </c>
    </row>
    <row r="25" spans="1:17" ht="26" x14ac:dyDescent="0.3">
      <c r="A25" s="25" t="s">
        <v>29</v>
      </c>
      <c r="B25" s="26" t="s">
        <v>64</v>
      </c>
      <c r="C25" s="34">
        <f>SUM(C26:C27)</f>
        <v>848000</v>
      </c>
      <c r="D25" s="34">
        <f>SUM(D26:D27)</f>
        <v>505000</v>
      </c>
      <c r="E25" s="27">
        <f t="shared" ref="E25:H25" si="6">SUM(E26:E27)</f>
        <v>1649750</v>
      </c>
      <c r="F25" s="27">
        <f t="shared" si="6"/>
        <v>1301862</v>
      </c>
      <c r="G25" s="27">
        <f t="shared" si="6"/>
        <v>1301776.213</v>
      </c>
      <c r="H25" s="27">
        <f t="shared" si="6"/>
        <v>5606388.2129999995</v>
      </c>
      <c r="J25" s="83" t="s">
        <v>50</v>
      </c>
      <c r="L25" s="11"/>
    </row>
    <row r="26" spans="1:17" ht="13" x14ac:dyDescent="0.25">
      <c r="A26" s="25" t="s">
        <v>30</v>
      </c>
      <c r="B26" s="28" t="s">
        <v>14</v>
      </c>
      <c r="C26" s="35">
        <v>210000</v>
      </c>
      <c r="D26" s="35">
        <v>90000</v>
      </c>
      <c r="E26" s="29">
        <v>246750</v>
      </c>
      <c r="F26" s="29">
        <v>253042</v>
      </c>
      <c r="G26" s="68">
        <v>258087.5</v>
      </c>
      <c r="H26" s="29">
        <f>SUM(C26:G26)</f>
        <v>1057879.5</v>
      </c>
    </row>
    <row r="27" spans="1:17" ht="25" x14ac:dyDescent="0.25">
      <c r="A27" s="25" t="s">
        <v>31</v>
      </c>
      <c r="B27" s="28" t="s">
        <v>65</v>
      </c>
      <c r="C27" s="35">
        <v>638000</v>
      </c>
      <c r="D27" s="35">
        <v>415000</v>
      </c>
      <c r="E27" s="29">
        <v>1403000</v>
      </c>
      <c r="F27" s="29">
        <v>1048820</v>
      </c>
      <c r="G27" s="29">
        <v>1043688.713</v>
      </c>
      <c r="H27" s="29">
        <f>SUM(C27:G27)</f>
        <v>4548508.7129999995</v>
      </c>
      <c r="K27" s="11" t="s">
        <v>50</v>
      </c>
      <c r="L27" s="11"/>
    </row>
    <row r="28" spans="1:17" ht="26" x14ac:dyDescent="0.3">
      <c r="A28" s="30" t="s">
        <v>32</v>
      </c>
      <c r="B28" s="31" t="s">
        <v>33</v>
      </c>
      <c r="C28" s="98">
        <f t="shared" ref="C28:H28" si="7">SUM(C29:C30)</f>
        <v>774780</v>
      </c>
      <c r="D28" s="98">
        <f>SUM(D29:D30)</f>
        <v>986953</v>
      </c>
      <c r="E28" s="99">
        <f t="shared" si="7"/>
        <v>1019880.65</v>
      </c>
      <c r="F28" s="99">
        <f t="shared" si="7"/>
        <v>819682.98249999993</v>
      </c>
      <c r="G28" s="99">
        <f t="shared" si="7"/>
        <v>836582.48162500001</v>
      </c>
      <c r="H28" s="99">
        <f t="shared" si="7"/>
        <v>4437879.1141250003</v>
      </c>
      <c r="J28" s="83"/>
      <c r="K28" s="12" t="s">
        <v>50</v>
      </c>
      <c r="L28" s="11"/>
    </row>
    <row r="29" spans="1:17" ht="13" x14ac:dyDescent="0.25">
      <c r="A29" s="25" t="s">
        <v>34</v>
      </c>
      <c r="B29" s="28" t="s">
        <v>14</v>
      </c>
      <c r="C29" s="35">
        <v>150780</v>
      </c>
      <c r="D29" s="35">
        <v>243873</v>
      </c>
      <c r="E29" s="29">
        <f>D29+D29*0.05</f>
        <v>256066.65</v>
      </c>
      <c r="F29" s="29">
        <f t="shared" ref="F29" si="8">E29+E29*0.05</f>
        <v>268869.98249999998</v>
      </c>
      <c r="G29" s="29">
        <f>F29+F29*0.05</f>
        <v>282313.48162499996</v>
      </c>
      <c r="H29" s="29">
        <f>SUM(C29:G29)</f>
        <v>1201903.1141250001</v>
      </c>
      <c r="I29" s="13"/>
      <c r="K29" s="11"/>
      <c r="L29" s="11"/>
    </row>
    <row r="30" spans="1:17" ht="25" x14ac:dyDescent="0.25">
      <c r="A30" s="25" t="s">
        <v>35</v>
      </c>
      <c r="B30" s="28" t="s">
        <v>36</v>
      </c>
      <c r="C30" s="35">
        <v>624000</v>
      </c>
      <c r="D30" s="35">
        <v>743080</v>
      </c>
      <c r="E30" s="29">
        <v>763814</v>
      </c>
      <c r="F30" s="29">
        <v>550813</v>
      </c>
      <c r="G30" s="29">
        <v>554269</v>
      </c>
      <c r="H30" s="29">
        <f>SUM(C30:G30)</f>
        <v>3235976</v>
      </c>
      <c r="I30" s="11"/>
      <c r="J30" s="13" t="s">
        <v>50</v>
      </c>
      <c r="K30" s="11" t="s">
        <v>50</v>
      </c>
      <c r="L30" s="11"/>
    </row>
    <row r="31" spans="1:17" ht="26" x14ac:dyDescent="0.3">
      <c r="A31" s="30" t="s">
        <v>37</v>
      </c>
      <c r="B31" s="69" t="s">
        <v>60</v>
      </c>
      <c r="C31" s="98">
        <f>SUM(C32:C33)</f>
        <v>0</v>
      </c>
      <c r="D31" s="98">
        <f>SUM(D32:D33)</f>
        <v>211000</v>
      </c>
      <c r="E31" s="99">
        <f>SUM(E32:E33)</f>
        <v>177455</v>
      </c>
      <c r="F31" s="99">
        <f t="shared" ref="F31:G31" si="9">SUM(F32:F33)</f>
        <v>177455</v>
      </c>
      <c r="G31" s="99">
        <f t="shared" si="9"/>
        <v>177454</v>
      </c>
      <c r="H31" s="99">
        <f>SUM(H32:H33)</f>
        <v>743364</v>
      </c>
      <c r="J31" s="83"/>
      <c r="K31" s="11"/>
    </row>
    <row r="32" spans="1:17" ht="13" x14ac:dyDescent="0.25">
      <c r="A32" s="25" t="s">
        <v>38</v>
      </c>
      <c r="B32" s="28" t="s">
        <v>39</v>
      </c>
      <c r="C32" s="100">
        <v>0</v>
      </c>
      <c r="D32" s="100">
        <v>191000</v>
      </c>
      <c r="E32" s="101">
        <v>177455</v>
      </c>
      <c r="F32" s="101">
        <v>177455</v>
      </c>
      <c r="G32" s="101">
        <v>177454</v>
      </c>
      <c r="H32" s="29">
        <f>SUM(C32:G32)</f>
        <v>723364</v>
      </c>
    </row>
    <row r="33" spans="1:14" ht="13" x14ac:dyDescent="0.25">
      <c r="A33" s="25" t="s">
        <v>66</v>
      </c>
      <c r="B33" s="71" t="s">
        <v>14</v>
      </c>
      <c r="C33" s="100">
        <v>0</v>
      </c>
      <c r="D33" s="101">
        <v>20000</v>
      </c>
      <c r="E33" s="101">
        <v>0</v>
      </c>
      <c r="F33" s="101">
        <v>0</v>
      </c>
      <c r="G33" s="101">
        <v>0</v>
      </c>
      <c r="H33" s="29">
        <f>SUM(C33:G33)</f>
        <v>20000</v>
      </c>
    </row>
    <row r="34" spans="1:14" ht="29.25" customHeight="1" x14ac:dyDescent="0.3">
      <c r="A34" s="30" t="s">
        <v>40</v>
      </c>
      <c r="B34" s="31" t="s">
        <v>41</v>
      </c>
      <c r="C34" s="98">
        <v>0</v>
      </c>
      <c r="D34" s="98">
        <f>SUM(D35:D35)</f>
        <v>740818</v>
      </c>
      <c r="E34" s="99">
        <f>SUM(E35:E35)</f>
        <v>665000</v>
      </c>
      <c r="F34" s="99">
        <f>SUM(F35:F35)</f>
        <v>443488</v>
      </c>
      <c r="G34" s="99">
        <f>SUM(G35:G35)</f>
        <v>0</v>
      </c>
      <c r="H34" s="99">
        <f>SUM(H35:H35)</f>
        <v>1849306</v>
      </c>
      <c r="J34" s="83"/>
    </row>
    <row r="35" spans="1:14" s="68" customFormat="1" ht="13" x14ac:dyDescent="0.25">
      <c r="A35" s="25" t="s">
        <v>42</v>
      </c>
      <c r="B35" s="67" t="s">
        <v>43</v>
      </c>
      <c r="C35" s="102">
        <v>0</v>
      </c>
      <c r="D35" s="103">
        <v>740818</v>
      </c>
      <c r="E35" s="102">
        <v>665000</v>
      </c>
      <c r="F35" s="102">
        <v>443488</v>
      </c>
      <c r="G35" s="102">
        <v>0</v>
      </c>
      <c r="H35" s="29">
        <f>SUM(C35:G35)</f>
        <v>1849306</v>
      </c>
    </row>
    <row r="36" spans="1:14" ht="13" x14ac:dyDescent="0.25">
      <c r="A36" s="25" t="s">
        <v>44</v>
      </c>
      <c r="B36" s="26" t="s">
        <v>45</v>
      </c>
      <c r="C36" s="34">
        <f>C38*0.15</f>
        <v>149872.35</v>
      </c>
      <c r="D36" s="34">
        <f t="shared" ref="D36:H36" si="10">D38*0.15</f>
        <v>227222.55</v>
      </c>
      <c r="E36" s="27">
        <f>E38*0.15</f>
        <v>255913.44749999998</v>
      </c>
      <c r="F36" s="27">
        <f t="shared" si="10"/>
        <v>269207.69737499999</v>
      </c>
      <c r="G36" s="27">
        <f t="shared" si="10"/>
        <v>283733.38224374998</v>
      </c>
      <c r="H36" s="27">
        <f t="shared" si="10"/>
        <v>1185949.4271187501</v>
      </c>
      <c r="I36" s="12"/>
    </row>
    <row r="37" spans="1:14" ht="13" x14ac:dyDescent="0.3">
      <c r="A37" s="25" t="s">
        <v>46</v>
      </c>
      <c r="B37" s="32" t="s">
        <v>47</v>
      </c>
      <c r="C37" s="27">
        <f t="shared" ref="C37:H37" si="11">C12+C36</f>
        <v>3501282.35</v>
      </c>
      <c r="D37" s="27">
        <f>D12+D36</f>
        <v>6219537.5499999998</v>
      </c>
      <c r="E37" s="27">
        <f t="shared" si="11"/>
        <v>8154817.0975000001</v>
      </c>
      <c r="F37" s="27">
        <f t="shared" si="11"/>
        <v>7206130.6798749994</v>
      </c>
      <c r="G37" s="27">
        <f t="shared" si="11"/>
        <v>6767196.9768687496</v>
      </c>
      <c r="H37" s="27">
        <f t="shared" si="11"/>
        <v>31848964.654243749</v>
      </c>
      <c r="I37" s="84" t="s">
        <v>50</v>
      </c>
      <c r="J37" s="37"/>
    </row>
    <row r="38" spans="1:14" ht="13" x14ac:dyDescent="0.25">
      <c r="A38" s="33" t="s">
        <v>48</v>
      </c>
      <c r="B38" s="32" t="s">
        <v>49</v>
      </c>
      <c r="C38" s="100">
        <f>C13+C16+C20+C23+C26+C29</f>
        <v>999149</v>
      </c>
      <c r="D38" s="100">
        <f>D13+D16+D20+D23+D26+D29+D33</f>
        <v>1514817</v>
      </c>
      <c r="E38" s="100">
        <f t="shared" ref="E38:G38" si="12">E13+E16+E20+E23+E26+E29+E33</f>
        <v>1706089.65</v>
      </c>
      <c r="F38" s="100">
        <f t="shared" si="12"/>
        <v>1794717.9824999999</v>
      </c>
      <c r="G38" s="100">
        <f t="shared" si="12"/>
        <v>1891555.8816249999</v>
      </c>
      <c r="H38" s="101">
        <f>SUM(C38:G38)</f>
        <v>7906329.5141250007</v>
      </c>
    </row>
    <row r="40" spans="1:14" ht="13" x14ac:dyDescent="0.3">
      <c r="A40" s="38" t="s">
        <v>51</v>
      </c>
      <c r="B40" s="39"/>
      <c r="C40" s="40"/>
      <c r="D40" s="40"/>
      <c r="E40" s="40"/>
      <c r="F40" s="40"/>
      <c r="G40" s="40"/>
      <c r="H40" s="41"/>
      <c r="I40" s="41"/>
      <c r="J40" s="41"/>
    </row>
    <row r="41" spans="1:14" ht="13" thickBot="1" x14ac:dyDescent="0.3">
      <c r="A41" s="10"/>
      <c r="B41" s="9"/>
      <c r="C41" s="41"/>
      <c r="D41" s="40"/>
      <c r="E41" s="41"/>
      <c r="F41" s="41"/>
      <c r="G41" s="41"/>
      <c r="H41" s="41"/>
      <c r="I41" s="41"/>
      <c r="J41" s="41"/>
    </row>
    <row r="42" spans="1:14" ht="14.65" customHeight="1" x14ac:dyDescent="0.25">
      <c r="A42" s="42"/>
      <c r="B42" s="43" t="s">
        <v>2</v>
      </c>
      <c r="C42" s="107">
        <v>2023</v>
      </c>
      <c r="D42" s="108"/>
      <c r="E42" s="108">
        <v>2024</v>
      </c>
      <c r="F42" s="109"/>
      <c r="G42" s="107">
        <v>2025</v>
      </c>
      <c r="H42" s="109"/>
      <c r="I42" s="107">
        <v>2026</v>
      </c>
      <c r="J42" s="109"/>
      <c r="K42" s="107">
        <v>2027</v>
      </c>
      <c r="L42" s="109"/>
      <c r="M42" s="104" t="s">
        <v>58</v>
      </c>
      <c r="N42" s="105"/>
    </row>
    <row r="43" spans="1:14" ht="26" x14ac:dyDescent="0.25">
      <c r="A43" s="44" t="s">
        <v>3</v>
      </c>
      <c r="B43" s="45" t="s">
        <v>52</v>
      </c>
      <c r="C43" s="46" t="s">
        <v>53</v>
      </c>
      <c r="D43" s="87" t="s">
        <v>54</v>
      </c>
      <c r="E43" s="46" t="s">
        <v>53</v>
      </c>
      <c r="F43" s="47" t="s">
        <v>54</v>
      </c>
      <c r="G43" s="46" t="s">
        <v>53</v>
      </c>
      <c r="H43" s="47" t="s">
        <v>54</v>
      </c>
      <c r="I43" s="46" t="s">
        <v>53</v>
      </c>
      <c r="J43" s="47" t="s">
        <v>54</v>
      </c>
      <c r="K43" s="46" t="s">
        <v>53</v>
      </c>
      <c r="L43" s="47" t="s">
        <v>54</v>
      </c>
      <c r="M43" s="46" t="s">
        <v>53</v>
      </c>
      <c r="N43" s="48" t="s">
        <v>54</v>
      </c>
    </row>
    <row r="44" spans="1:14" ht="13" x14ac:dyDescent="0.25">
      <c r="A44" s="49">
        <v>1</v>
      </c>
      <c r="B44" s="50" t="s">
        <v>59</v>
      </c>
      <c r="C44" s="51">
        <f>C37</f>
        <v>3501282.35</v>
      </c>
      <c r="D44" s="88"/>
      <c r="E44" s="51">
        <f>D37</f>
        <v>6219537.5499999998</v>
      </c>
      <c r="F44" s="52"/>
      <c r="G44" s="51">
        <f>E37</f>
        <v>8154817.0975000001</v>
      </c>
      <c r="H44" s="52"/>
      <c r="I44" s="51">
        <f>F37</f>
        <v>7206130.6798749994</v>
      </c>
      <c r="J44" s="52"/>
      <c r="K44" s="51">
        <f>G37</f>
        <v>6767196.9768687496</v>
      </c>
      <c r="L44" s="52"/>
      <c r="M44" s="51">
        <f>C44+E44+G44+I44+K44</f>
        <v>31848964.654243752</v>
      </c>
      <c r="N44" s="53"/>
    </row>
    <row r="45" spans="1:14" ht="13" x14ac:dyDescent="0.25">
      <c r="A45" s="49">
        <v>2</v>
      </c>
      <c r="B45" s="32" t="s">
        <v>55</v>
      </c>
      <c r="C45" s="51">
        <f>C46+C47</f>
        <v>3501282.35</v>
      </c>
      <c r="D45" s="51">
        <f>C45/C44*100</f>
        <v>100</v>
      </c>
      <c r="E45" s="51">
        <f>E46+E47</f>
        <v>6219537.5499999998</v>
      </c>
      <c r="F45" s="54">
        <f>E45/E44*100</f>
        <v>100</v>
      </c>
      <c r="G45" s="51">
        <f>G46+G47</f>
        <v>8154817.0975000011</v>
      </c>
      <c r="H45" s="55">
        <f>G45/G44*100</f>
        <v>100.00000000000003</v>
      </c>
      <c r="I45" s="51">
        <f>I46+I47</f>
        <v>7206130.6798749994</v>
      </c>
      <c r="J45" s="55">
        <f>I45/I44*100</f>
        <v>100</v>
      </c>
      <c r="K45" s="51">
        <f>K46+K47</f>
        <v>6767196.9768687496</v>
      </c>
      <c r="L45" s="55">
        <f>K45/K44*100</f>
        <v>100</v>
      </c>
      <c r="M45" s="54">
        <f>M44</f>
        <v>31848964.654243752</v>
      </c>
      <c r="N45" s="56">
        <f>M45/M44*100</f>
        <v>100</v>
      </c>
    </row>
    <row r="46" spans="1:14" x14ac:dyDescent="0.25">
      <c r="A46" s="57" t="s">
        <v>11</v>
      </c>
      <c r="B46" s="58" t="s">
        <v>56</v>
      </c>
      <c r="C46" s="59">
        <f>C44*0.7</f>
        <v>2450897.645</v>
      </c>
      <c r="D46" s="59">
        <v>70</v>
      </c>
      <c r="E46" s="59">
        <f>E44*70/100</f>
        <v>4353676.2850000001</v>
      </c>
      <c r="F46" s="61">
        <v>70</v>
      </c>
      <c r="G46" s="59">
        <f>G44*70/100</f>
        <v>5708371.9682500008</v>
      </c>
      <c r="H46" s="62">
        <v>70</v>
      </c>
      <c r="I46" s="59">
        <f>I44*70/100</f>
        <v>5044291.4759124992</v>
      </c>
      <c r="J46" s="62">
        <v>70</v>
      </c>
      <c r="K46" s="59">
        <f>K44*70/100</f>
        <v>4737037.8838081248</v>
      </c>
      <c r="L46" s="62">
        <v>70</v>
      </c>
      <c r="M46" s="60">
        <f>M44*70/100</f>
        <v>22294275.257970627</v>
      </c>
      <c r="N46" s="63">
        <v>70</v>
      </c>
    </row>
    <row r="47" spans="1:14" x14ac:dyDescent="0.25">
      <c r="A47" s="57" t="s">
        <v>19</v>
      </c>
      <c r="B47" s="64" t="s">
        <v>57</v>
      </c>
      <c r="C47" s="59">
        <f>C44*0.3</f>
        <v>1050384.7050000001</v>
      </c>
      <c r="D47" s="89">
        <v>30</v>
      </c>
      <c r="E47" s="59">
        <f>E44*30/100</f>
        <v>1865861.2649999999</v>
      </c>
      <c r="F47" s="66">
        <v>30</v>
      </c>
      <c r="G47" s="59">
        <f>G44*30/100</f>
        <v>2446445.1292500002</v>
      </c>
      <c r="H47" s="62">
        <v>30</v>
      </c>
      <c r="I47" s="59">
        <f>I44*30/100</f>
        <v>2161839.2039624997</v>
      </c>
      <c r="J47" s="62">
        <v>30</v>
      </c>
      <c r="K47" s="59">
        <f>K44*30/100</f>
        <v>2030159.0930606248</v>
      </c>
      <c r="L47" s="62">
        <v>30</v>
      </c>
      <c r="M47" s="65">
        <f>M44*30/100</f>
        <v>9554689.396273125</v>
      </c>
      <c r="N47" s="63">
        <v>30</v>
      </c>
    </row>
  </sheetData>
  <mergeCells count="10">
    <mergeCell ref="M42:N42"/>
    <mergeCell ref="H10:H11"/>
    <mergeCell ref="F1:J1"/>
    <mergeCell ref="C42:D42"/>
    <mergeCell ref="G42:H42"/>
    <mergeCell ref="I42:J42"/>
    <mergeCell ref="E42:F42"/>
    <mergeCell ref="K42:L42"/>
    <mergeCell ref="F2:I3"/>
    <mergeCell ref="F4:I4"/>
  </mergeCells>
  <phoneticPr fontId="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3" ma:contentTypeDescription="Loo uus dokument" ma:contentTypeScope="" ma:versionID="dad839998c855217f981617064a6def0">
  <xsd:schema xmlns:xsd="http://www.w3.org/2001/XMLSchema" xmlns:xs="http://www.w3.org/2001/XMLSchema" xmlns:p="http://schemas.microsoft.com/office/2006/metadata/properties" xmlns:ns2="aff8a95a-bdca-4bd1-9f28-df5ebd643b89" xmlns:ns3="0c0c7f0a-cfff-4da3-bf4b-351368c4d1a1" targetNamespace="http://schemas.microsoft.com/office/2006/metadata/properties" ma:root="true" ma:fieldsID="33bf2686ad9173138ca6b10f878b1fa3" ns2:_="" ns3:_="">
    <xsd:import namespace="aff8a95a-bdca-4bd1-9f28-df5ebd643b89"/>
    <xsd:import namespace="0c0c7f0a-cfff-4da3-bf4b-351368c4d1a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isa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c7f0a-cfff-4da3-bf4b-351368c4d1a1" elementFormDefault="qualified">
    <xsd:import namespace="http://schemas.microsoft.com/office/2006/documentManagement/types"/>
    <xsd:import namespace="http://schemas.microsoft.com/office/infopath/2007/PartnerControls"/>
    <xsd:element name="Lisainfo" ma:index="13" nillable="true" ma:displayName="Lisainfo" ma:internalName="Lisainfo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HXU5DPSK444F-947444548-25353</_dlc_DocId>
    <_dlc_DocIdUrl xmlns="aff8a95a-bdca-4bd1-9f28-df5ebd643b89">
      <Url>https://kontor.rik.ee/sm/_layouts/15/DocIdRedir.aspx?ID=HXU5DPSK444F-947444548-25353</Url>
      <Description>HXU5DPSK444F-947444548-25353</Description>
    </_dlc_DocIdUrl>
    <Lisainfo xmlns="0c0c7f0a-cfff-4da3-bf4b-351368c4d1a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00129C2-A686-4FB6-AA05-EDCA78FE4E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0c0c7f0a-cfff-4da3-bf4b-351368c4d1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E84871-4E5A-4214-8697-CD4B3A011DAF}">
  <ds:schemaRefs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  <ds:schemaRef ds:uri="0c0c7f0a-cfff-4da3-bf4b-351368c4d1a1"/>
    <ds:schemaRef ds:uri="aff8a95a-bdca-4bd1-9f28-df5ebd643b89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236BF3D-3BB9-4F0E-B9B1-AB3D89FC392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678F54E-7593-4005-8C67-84C5966359F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Leht1</vt:lpstr>
      <vt:lpstr>Leht1!_Toc114849247</vt:lpstr>
      <vt:lpstr>Leht1!_Toc225669463</vt:lpstr>
      <vt:lpstr>Leht1!_Toc225669464</vt:lpstr>
      <vt:lpstr>Leht1!_Toc358894120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Ingrid Mangulson</dc:creator>
  <cp:keywords/>
  <dc:description/>
  <cp:lastModifiedBy>Piret Eelmets</cp:lastModifiedBy>
  <cp:revision/>
  <dcterms:created xsi:type="dcterms:W3CDTF">2021-04-26T13:11:21Z</dcterms:created>
  <dcterms:modified xsi:type="dcterms:W3CDTF">2023-12-15T08:53:05Z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0x01010079F7799B0CFE894F884EAB1620C1FEAE</vt:lpwstr>
  </property>
  <property fmtid="{D5CDD505-2E9C-101B-9397-08002B2CF9AE}" pid="4" name="_dlc_DocIdItemGuid">
    <vt:lpwstr>66b64771-fdef-4694-b56d-995f841a7b66</vt:lpwstr>
  </property>
</Properties>
</file>